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60" activeTab="2"/>
  </bookViews>
  <sheets>
    <sheet name="List of ingredients" sheetId="1" r:id="rId1"/>
    <sheet name="Calculation template" sheetId="2" r:id="rId2"/>
    <sheet name="TC" sheetId="3" r:id="rId3"/>
    <sheet name="AC" sheetId="4" r:id="rId4"/>
    <sheet name="Graph" sheetId="5" r:id="rId5"/>
  </sheets>
  <definedNames>
    <definedName name="_xlnm.Print_Area" localSheetId="1">'Calculation template'!$D$4:$O$20</definedName>
    <definedName name="_xlnm.Print_Area" localSheetId="0">'List of ingredients'!$A$1:$F$40</definedName>
  </definedNames>
  <calcPr fullCalcOnLoad="1"/>
</workbook>
</file>

<file path=xl/comments1.xml><?xml version="1.0" encoding="utf-8"?>
<comments xmlns="http://schemas.openxmlformats.org/spreadsheetml/2006/main">
  <authors>
    <author>c3l</author>
  </authors>
  <commentList>
    <comment ref="F4" authorId="0">
      <text>
        <r>
          <rPr>
            <b/>
            <sz val="9"/>
            <rFont val="Tahoma"/>
            <family val="0"/>
          </rPr>
          <t>c3l:</t>
        </r>
        <r>
          <rPr>
            <sz val="9"/>
            <rFont val="Tahoma"/>
            <family val="0"/>
          </rPr>
          <t xml:space="preserve">
Note that the managerial and the secretarial costs here are recurrent costs which are recurrent!</t>
        </r>
      </text>
    </comment>
    <comment ref="F32" authorId="0">
      <text>
        <r>
          <rPr>
            <b/>
            <sz val="9"/>
            <rFont val="Tahoma"/>
            <family val="0"/>
          </rPr>
          <t>c3l:</t>
        </r>
        <r>
          <rPr>
            <sz val="9"/>
            <rFont val="Tahoma"/>
            <family val="0"/>
          </rPr>
          <t xml:space="preserve">
This is a semi-variable cost as the next one is also. Group size 25.</t>
        </r>
      </text>
    </comment>
  </commentList>
</comments>
</file>

<file path=xl/sharedStrings.xml><?xml version="1.0" encoding="utf-8"?>
<sst xmlns="http://schemas.openxmlformats.org/spreadsheetml/2006/main" count="159" uniqueCount="106">
  <si>
    <t>Type of unit</t>
  </si>
  <si>
    <t xml:space="preserve">No of units  </t>
  </si>
  <si>
    <t xml:space="preserve">Rate per unit  </t>
  </si>
  <si>
    <t xml:space="preserve">  Costs ($$)</t>
  </si>
  <si>
    <t>Development Print</t>
  </si>
  <si>
    <t xml:space="preserve">  Authoring of study guide</t>
  </si>
  <si>
    <t xml:space="preserve">  Editing and design </t>
  </si>
  <si>
    <t>Replication and Distribution</t>
  </si>
  <si>
    <t xml:space="preserve">  Cost/student ($$)</t>
  </si>
  <si>
    <t>Student Support</t>
  </si>
  <si>
    <t xml:space="preserve">  Marking of assignment </t>
  </si>
  <si>
    <t>Year 1</t>
  </si>
  <si>
    <t>Year 2</t>
  </si>
  <si>
    <t>Year 3</t>
  </si>
  <si>
    <t>Year 4</t>
  </si>
  <si>
    <t>Year 5</t>
  </si>
  <si>
    <t>Year 6</t>
  </si>
  <si>
    <t>No of students</t>
  </si>
  <si>
    <t>Accumulated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</si>
  <si>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</si>
  <si>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</si>
  <si>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</si>
  <si>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</si>
  <si>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</si>
  <si>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</si>
  <si>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</si>
  <si>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</si>
  <si>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</si>
  <si>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</si>
  <si>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</si>
  <si>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</si>
  <si>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</si>
  <si>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</si>
  <si>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Aggregate unit costs</t>
  </si>
  <si>
    <t>TC=F+VxN</t>
  </si>
  <si>
    <t>AC=F/N+V</t>
  </si>
  <si>
    <t>Income</t>
  </si>
  <si>
    <t>Fee</t>
  </si>
  <si>
    <t xml:space="preserve">Income per student </t>
  </si>
  <si>
    <t>Total</t>
  </si>
  <si>
    <t xml:space="preserve">  Preparation of a Reader</t>
  </si>
  <si>
    <t>Income per student</t>
  </si>
  <si>
    <t xml:space="preserve">  Copyright </t>
  </si>
  <si>
    <t>FD</t>
  </si>
  <si>
    <t>FM</t>
  </si>
  <si>
    <t xml:space="preserve">  Production study guides</t>
  </si>
  <si>
    <t xml:space="preserve">F depreciated </t>
  </si>
  <si>
    <t>Profit</t>
  </si>
  <si>
    <t xml:space="preserve">F annualized/per year  </t>
  </si>
  <si>
    <t>F annualized (total)</t>
  </si>
  <si>
    <t xml:space="preserve">  Packaging and postage</t>
  </si>
  <si>
    <t>per annum salary</t>
  </si>
  <si>
    <t>Study guide (50 pp)</t>
  </si>
  <si>
    <t>Per 50 pp</t>
  </si>
  <si>
    <t>Per study guide</t>
  </si>
  <si>
    <t xml:space="preserve">Per assignment </t>
  </si>
  <si>
    <t xml:space="preserve">Per reader </t>
  </si>
  <si>
    <t>Per mailing</t>
  </si>
  <si>
    <t>Per credit point</t>
  </si>
  <si>
    <t xml:space="preserve">Total fixed costs of development </t>
  </si>
  <si>
    <t>Total fixed costs of maintenance</t>
  </si>
  <si>
    <t>Total fixed costs</t>
  </si>
  <si>
    <t xml:space="preserve">  Production</t>
  </si>
  <si>
    <t xml:space="preserve">Total variable cost per student </t>
  </si>
  <si>
    <t>F</t>
  </si>
  <si>
    <r>
      <t xml:space="preserve">(1+r) </t>
    </r>
    <r>
      <rPr>
        <vertAlign val="superscript"/>
        <sz val="10"/>
        <rFont val="Times New Roman"/>
        <family val="1"/>
      </rPr>
      <t>n</t>
    </r>
  </si>
  <si>
    <t xml:space="preserve">Break even point </t>
  </si>
  <si>
    <t>V</t>
  </si>
  <si>
    <t>I</t>
  </si>
  <si>
    <t>Recurrent costs</t>
  </si>
  <si>
    <t>R</t>
  </si>
  <si>
    <r>
      <t xml:space="preserve">A </t>
    </r>
    <r>
      <rPr>
        <b/>
        <sz val="10"/>
        <rFont val="Arial"/>
        <family val="2"/>
      </rPr>
      <t xml:space="preserve">  COURSE OVERHEADS </t>
    </r>
  </si>
  <si>
    <t xml:space="preserve">  Management (ongoing)</t>
  </si>
  <si>
    <t xml:space="preserve">  Secretarial support (ongoing)</t>
  </si>
  <si>
    <t xml:space="preserve">  Management (development)</t>
  </si>
  <si>
    <t xml:space="preserve">  Secretarial support (development)</t>
  </si>
  <si>
    <t>(1+r)</t>
  </si>
  <si>
    <t xml:space="preserve"> </t>
  </si>
  <si>
    <t>Reader (150 pp)</t>
  </si>
  <si>
    <t>Development DVDs</t>
  </si>
  <si>
    <t>DVD</t>
  </si>
  <si>
    <t xml:space="preserve">  Development of content</t>
  </si>
  <si>
    <t xml:space="preserve">  Instructional designer</t>
  </si>
  <si>
    <t xml:space="preserve">  Editing and design</t>
  </si>
  <si>
    <t xml:space="preserve">  Copyright</t>
  </si>
  <si>
    <t>Development of Assignments</t>
  </si>
  <si>
    <t>Assignment</t>
  </si>
  <si>
    <t>Management (during development phase)</t>
  </si>
  <si>
    <r>
      <t xml:space="preserve">D  </t>
    </r>
    <r>
      <rPr>
        <b/>
        <sz val="10"/>
        <rFont val="Arial"/>
        <family val="2"/>
      </rPr>
      <t xml:space="preserve"> MAINTENANCE COSTS (PART OF PRINTED MATERIAL ONLY)</t>
    </r>
  </si>
  <si>
    <r>
      <t xml:space="preserve">E  </t>
    </r>
    <r>
      <rPr>
        <b/>
        <sz val="10"/>
        <rFont val="Arial"/>
        <family val="2"/>
      </rPr>
      <t>ANNUAL PRESENTATION COSTS (all per student)</t>
    </r>
  </si>
  <si>
    <t>F INCOME (per student per credit)</t>
  </si>
  <si>
    <r>
      <t xml:space="preserve">B </t>
    </r>
    <r>
      <rPr>
        <b/>
        <sz val="10"/>
        <rFont val="Arial"/>
        <family val="2"/>
      </rPr>
      <t xml:space="preserve">  DEVELOPMENT  COSTS (OVERHEADS)</t>
    </r>
  </si>
  <si>
    <r>
      <t xml:space="preserve">C </t>
    </r>
    <r>
      <rPr>
        <b/>
        <sz val="10"/>
        <rFont val="Arial"/>
        <family val="2"/>
      </rPr>
      <t xml:space="preserve">   DEVELOPMENT &amp; PRODUCTION COSTS</t>
    </r>
  </si>
  <si>
    <t xml:space="preserve">  Tutor (per class section of 30)</t>
  </si>
  <si>
    <t>Per Hour  and group of 30</t>
  </si>
  <si>
    <t xml:space="preserve">  Production/replication of Reader</t>
  </si>
  <si>
    <t xml:space="preserve">  Production/replication of DVD</t>
  </si>
  <si>
    <t>per DVD</t>
  </si>
  <si>
    <t>per hour</t>
  </si>
  <si>
    <t>Year 7</t>
  </si>
  <si>
    <t>Year 8</t>
  </si>
  <si>
    <t xml:space="preserve">FD depreciated </t>
  </si>
  <si>
    <t xml:space="preserve">FM depreciated </t>
  </si>
  <si>
    <t>FD annualized</t>
  </si>
  <si>
    <t xml:space="preserve">FM annualized  </t>
  </si>
  <si>
    <t>Accumulated No of Students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</si>
</sst>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\ &quot;DM&quot;"/>
    <numFmt numFmtId="183" formatCode="0.0000"/>
    <numFmt numFmtId="184" formatCode="0.000"/>
    <numFmt numFmtId="185" formatCode="0.0%"/>
    <numFmt numFmtId="186" formatCode="[$-407]dddd\,\ d\.\ mmmm\ yyyy"/>
    <numFmt numFmtId="187" formatCode="#,##0.00\ &quot;€&quot;"/>
    <numFmt numFmtId="188" formatCode="[$$-409]#,##0.0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vertAlign val="superscript"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rgb="FFC0C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83" fontId="3" fillId="34" borderId="0" xfId="0" applyNumberFormat="1" applyFont="1" applyFill="1" applyAlignment="1">
      <alignment/>
    </xf>
    <xf numFmtId="184" fontId="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" fontId="6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5" fontId="5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left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52" fillId="0" borderId="0" xfId="0" applyFont="1" applyAlignment="1">
      <alignment/>
    </xf>
    <xf numFmtId="1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0" fillId="2" borderId="0" xfId="0" applyFill="1" applyAlignment="1">
      <alignment/>
    </xf>
    <xf numFmtId="1" fontId="5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52" fillId="2" borderId="0" xfId="0" applyFont="1" applyFill="1" applyAlignment="1">
      <alignment/>
    </xf>
    <xf numFmtId="0" fontId="0" fillId="13" borderId="0" xfId="0" applyFill="1" applyAlignment="1">
      <alignment/>
    </xf>
    <xf numFmtId="1" fontId="52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4" fontId="0" fillId="35" borderId="0" xfId="0" applyNumberFormat="1" applyFill="1" applyAlignment="1">
      <alignment/>
    </xf>
    <xf numFmtId="0" fontId="0" fillId="0" borderId="0" xfId="0" applyFont="1" applyAlignment="1">
      <alignment horizontal="left"/>
    </xf>
    <xf numFmtId="187" fontId="0" fillId="0" borderId="0" xfId="0" applyNumberFormat="1" applyAlignment="1">
      <alignment/>
    </xf>
    <xf numFmtId="188" fontId="2" fillId="34" borderId="0" xfId="0" applyNumberFormat="1" applyFont="1" applyFill="1" applyAlignment="1">
      <alignment horizontal="right"/>
    </xf>
    <xf numFmtId="188" fontId="0" fillId="0" borderId="0" xfId="0" applyNumberFormat="1" applyAlignment="1">
      <alignment/>
    </xf>
    <xf numFmtId="188" fontId="0" fillId="35" borderId="0" xfId="0" applyNumberFormat="1" applyFill="1" applyAlignment="1">
      <alignment/>
    </xf>
    <xf numFmtId="188" fontId="0" fillId="33" borderId="0" xfId="0" applyNumberFormat="1" applyFill="1" applyAlignment="1">
      <alignment horizontal="right"/>
    </xf>
    <xf numFmtId="188" fontId="0" fillId="35" borderId="0" xfId="0" applyNumberFormat="1" applyFont="1" applyFill="1" applyAlignment="1">
      <alignment/>
    </xf>
    <xf numFmtId="187" fontId="2" fillId="34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2" fillId="34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5" fillId="34" borderId="0" xfId="0" applyNumberFormat="1" applyFont="1" applyFill="1" applyAlignment="1">
      <alignment horizontal="left" indent="4"/>
    </xf>
    <xf numFmtId="1" fontId="5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875"/>
          <c:w val="0.7495"/>
          <c:h val="0.948"/>
        </c:manualLayout>
      </c:layout>
      <c:lineChart>
        <c:grouping val="standard"/>
        <c:varyColors val="0"/>
        <c:ser>
          <c:idx val="2"/>
          <c:order val="0"/>
          <c:tx>
            <c:strRef>
              <c:f>Graph!$C$6</c:f>
              <c:strCache>
                <c:ptCount val="1"/>
                <c:pt idx="0">
                  <c:v>F annualized (total)</c:v>
                </c:pt>
              </c:strCache>
            </c:strRef>
          </c:tx>
          <c:spPr>
            <a:ln w="25400">
              <a:solidFill>
                <a:srgbClr val="90713A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Graph!$D$5:$K$5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Graph!$D$6:$K$6</c:f>
              <c:numCache>
                <c:ptCount val="8"/>
                <c:pt idx="0">
                  <c:v>513896</c:v>
                </c:pt>
                <c:pt idx="1">
                  <c:v>513896</c:v>
                </c:pt>
                <c:pt idx="2">
                  <c:v>513896</c:v>
                </c:pt>
                <c:pt idx="3">
                  <c:v>513896</c:v>
                </c:pt>
                <c:pt idx="4">
                  <c:v>513896</c:v>
                </c:pt>
                <c:pt idx="5">
                  <c:v>513896</c:v>
                </c:pt>
                <c:pt idx="6">
                  <c:v>513896</c:v>
                </c:pt>
                <c:pt idx="7">
                  <c:v>513896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Graph!$C$8</c:f>
              <c:strCache>
                <c:ptCount val="1"/>
                <c:pt idx="0">
                  <c:v>TC=F+VxN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Graph!$D$5:$K$5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Graph!$D$8:$K$8</c:f>
              <c:numCache>
                <c:ptCount val="8"/>
                <c:pt idx="0">
                  <c:v>586436</c:v>
                </c:pt>
                <c:pt idx="1">
                  <c:v>658976</c:v>
                </c:pt>
                <c:pt idx="2">
                  <c:v>731516</c:v>
                </c:pt>
                <c:pt idx="3">
                  <c:v>804056</c:v>
                </c:pt>
                <c:pt idx="4">
                  <c:v>876596</c:v>
                </c:pt>
                <c:pt idx="5">
                  <c:v>949136</c:v>
                </c:pt>
                <c:pt idx="6">
                  <c:v>1021676</c:v>
                </c:pt>
                <c:pt idx="7">
                  <c:v>1094216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Graph!$C$11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Total Cost Graph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DD0806"/>
                        </a:solidFill>
                      </a:rPr>
                      <a:t>BREAK EVEN POINT= 697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elete val="1"/>
          </c:dLbls>
          <c:cat>
            <c:numRef>
              <c:f>Graph!$D$5:$K$5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Graph!$D$11:$K$11</c:f>
              <c:numCache>
                <c:ptCount val="8"/>
                <c:pt idx="0">
                  <c:v>205200</c:v>
                </c:pt>
                <c:pt idx="1">
                  <c:v>410400</c:v>
                </c:pt>
                <c:pt idx="2">
                  <c:v>615600</c:v>
                </c:pt>
                <c:pt idx="3">
                  <c:v>820800</c:v>
                </c:pt>
                <c:pt idx="4">
                  <c:v>1026000</c:v>
                </c:pt>
                <c:pt idx="5">
                  <c:v>1231200</c:v>
                </c:pt>
                <c:pt idx="6">
                  <c:v>1436400</c:v>
                </c:pt>
                <c:pt idx="7">
                  <c:v>1641600</c:v>
                </c:pt>
              </c:numCache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41725"/>
          <c:w val="0.2052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7425"/>
          <c:w val="0.759"/>
          <c:h val="0.933"/>
        </c:manualLayout>
      </c:layout>
      <c:lineChart>
        <c:grouping val="stacked"/>
        <c:varyColors val="0"/>
        <c:ser>
          <c:idx val="2"/>
          <c:order val="0"/>
          <c:tx>
            <c:strRef>
              <c:f>Graph!$C$7</c:f>
              <c:strCache>
                <c:ptCount val="1"/>
                <c:pt idx="0">
                  <c:v>Aggregate unit costs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Graph!$D$5:$K$5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Graph!$D$7:$K$7</c:f>
              <c:numCache>
                <c:ptCount val="8"/>
                <c:pt idx="0">
                  <c:v>403</c:v>
                </c:pt>
                <c:pt idx="1">
                  <c:v>403</c:v>
                </c:pt>
                <c:pt idx="2">
                  <c:v>403</c:v>
                </c:pt>
                <c:pt idx="3">
                  <c:v>403</c:v>
                </c:pt>
                <c:pt idx="4">
                  <c:v>403</c:v>
                </c:pt>
                <c:pt idx="5">
                  <c:v>403</c:v>
                </c:pt>
                <c:pt idx="6">
                  <c:v>403</c:v>
                </c:pt>
                <c:pt idx="7">
                  <c:v>403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Graph!$C$9</c:f>
              <c:strCache>
                <c:ptCount val="1"/>
                <c:pt idx="0">
                  <c:v>AC=F/N+V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Avergare Cost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Graph!$D$5:$K$5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Graph!$D$9:$K$9</c:f>
              <c:numCache>
                <c:ptCount val="8"/>
                <c:pt idx="0">
                  <c:v>3257.9777777777776</c:v>
                </c:pt>
                <c:pt idx="1">
                  <c:v>1830.4888888888888</c:v>
                </c:pt>
                <c:pt idx="2">
                  <c:v>1354.6592592592592</c:v>
                </c:pt>
                <c:pt idx="3">
                  <c:v>1116.7444444444445</c:v>
                </c:pt>
                <c:pt idx="4">
                  <c:v>973.9955555555556</c:v>
                </c:pt>
                <c:pt idx="5">
                  <c:v>878.8296296296296</c:v>
                </c:pt>
                <c:pt idx="6">
                  <c:v>810.8539682539682</c:v>
                </c:pt>
                <c:pt idx="7">
                  <c:v>759.8722222222223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7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4725"/>
          <c:w val="0.2075"/>
          <c:h val="0.09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104775</xdr:rowOff>
    </xdr:from>
    <xdr:to>
      <xdr:col>9</xdr:col>
      <xdr:colOff>104775</xdr:colOff>
      <xdr:row>36</xdr:row>
      <xdr:rowOff>0</xdr:rowOff>
    </xdr:to>
    <xdr:graphicFrame>
      <xdr:nvGraphicFramePr>
        <xdr:cNvPr id="1" name="Chart 5"/>
        <xdr:cNvGraphicFramePr/>
      </xdr:nvGraphicFramePr>
      <xdr:xfrm>
        <a:off x="200025" y="428625"/>
        <a:ext cx="6762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104775</xdr:rowOff>
    </xdr:from>
    <xdr:to>
      <xdr:col>9</xdr:col>
      <xdr:colOff>561975</xdr:colOff>
      <xdr:row>37</xdr:row>
      <xdr:rowOff>28575</xdr:rowOff>
    </xdr:to>
    <xdr:graphicFrame macro="[0]!chart">
      <xdr:nvGraphicFramePr>
        <xdr:cNvPr id="1" name="Chart 6"/>
        <xdr:cNvGraphicFramePr/>
      </xdr:nvGraphicFramePr>
      <xdr:xfrm>
        <a:off x="447675" y="428625"/>
        <a:ext cx="6972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5">
      <selection activeCell="F38" sqref="F38"/>
    </sheetView>
  </sheetViews>
  <sheetFormatPr defaultColWidth="11.57421875" defaultRowHeight="12.75"/>
  <cols>
    <col min="1" max="1" width="3.00390625" style="0" bestFit="1" customWidth="1"/>
    <col min="2" max="2" width="41.7109375" style="0" customWidth="1"/>
    <col min="3" max="3" width="22.421875" style="0" bestFit="1" customWidth="1"/>
    <col min="4" max="4" width="11.7109375" style="0" bestFit="1" customWidth="1"/>
    <col min="5" max="5" width="13.8515625" style="46" bestFit="1" customWidth="1"/>
    <col min="6" max="6" width="18.421875" style="44" bestFit="1" customWidth="1"/>
    <col min="7" max="7" width="3.7109375" style="0" bestFit="1" customWidth="1"/>
    <col min="8" max="10" width="11.421875" style="0" customWidth="1"/>
    <col min="11" max="11" width="6.421875" style="0" bestFit="1" customWidth="1"/>
    <col min="12" max="12" width="20.00390625" style="0" bestFit="1" customWidth="1"/>
    <col min="13" max="16384" width="11.421875" style="0" customWidth="1"/>
  </cols>
  <sheetData>
    <row r="1" spans="1:6" ht="15.75">
      <c r="A1" s="2">
        <v>1</v>
      </c>
      <c r="B1" s="3" t="s">
        <v>71</v>
      </c>
      <c r="C1" s="6" t="s">
        <v>0</v>
      </c>
      <c r="D1" s="7" t="s">
        <v>1</v>
      </c>
      <c r="E1" s="45" t="s">
        <v>2</v>
      </c>
      <c r="F1" s="50" t="s">
        <v>3</v>
      </c>
    </row>
    <row r="2" spans="1:8" ht="12.75">
      <c r="A2">
        <f>A1+1</f>
        <v>2</v>
      </c>
      <c r="B2" s="1" t="s">
        <v>72</v>
      </c>
      <c r="C2" t="s">
        <v>51</v>
      </c>
      <c r="D2" s="20">
        <v>0.25</v>
      </c>
      <c r="E2" s="46">
        <v>62000</v>
      </c>
      <c r="F2" s="46">
        <f>D2*E2</f>
        <v>15500</v>
      </c>
      <c r="G2" s="9"/>
      <c r="H2" s="9"/>
    </row>
    <row r="3" spans="1:8" ht="12.75">
      <c r="A3">
        <f aca="true" t="shared" si="0" ref="A3:A40">A2+1</f>
        <v>3</v>
      </c>
      <c r="B3" s="1" t="s">
        <v>73</v>
      </c>
      <c r="C3" t="s">
        <v>51</v>
      </c>
      <c r="D3" s="20">
        <v>1</v>
      </c>
      <c r="E3" s="46">
        <v>25600</v>
      </c>
      <c r="F3" s="46">
        <f>D3*E3</f>
        <v>25600</v>
      </c>
      <c r="G3" s="9"/>
      <c r="H3" s="9"/>
    </row>
    <row r="4" spans="1:8" ht="12.75">
      <c r="A4">
        <f t="shared" si="0"/>
        <v>4</v>
      </c>
      <c r="B4" s="40" t="s">
        <v>69</v>
      </c>
      <c r="C4" s="41"/>
      <c r="D4" s="42"/>
      <c r="E4" s="47"/>
      <c r="F4" s="47">
        <f>SUM(F2:F3)</f>
        <v>41100</v>
      </c>
      <c r="G4" s="26" t="s">
        <v>70</v>
      </c>
      <c r="H4" s="9"/>
    </row>
    <row r="5" spans="1:8" ht="15.75">
      <c r="A5">
        <f t="shared" si="0"/>
        <v>5</v>
      </c>
      <c r="B5" s="3" t="s">
        <v>91</v>
      </c>
      <c r="C5" s="4"/>
      <c r="D5" s="5"/>
      <c r="E5" s="48"/>
      <c r="F5" s="51"/>
      <c r="G5" s="26"/>
      <c r="H5" s="9"/>
    </row>
    <row r="6" spans="1:8" ht="12.75">
      <c r="A6">
        <f t="shared" si="0"/>
        <v>6</v>
      </c>
      <c r="B6" s="6" t="s">
        <v>87</v>
      </c>
      <c r="C6" s="6" t="s">
        <v>0</v>
      </c>
      <c r="D6" s="7" t="s">
        <v>1</v>
      </c>
      <c r="E6" s="45" t="s">
        <v>2</v>
      </c>
      <c r="F6" s="52" t="s">
        <v>3</v>
      </c>
      <c r="G6" s="9"/>
      <c r="H6" s="9"/>
    </row>
    <row r="7" spans="1:8" ht="12.75">
      <c r="A7">
        <f t="shared" si="0"/>
        <v>7</v>
      </c>
      <c r="B7" s="1" t="s">
        <v>74</v>
      </c>
      <c r="C7" t="s">
        <v>51</v>
      </c>
      <c r="D7" s="20">
        <v>0.5</v>
      </c>
      <c r="E7" s="46">
        <v>62000</v>
      </c>
      <c r="F7" s="46">
        <f>D7*E7</f>
        <v>31000</v>
      </c>
      <c r="G7" s="9"/>
      <c r="H7" s="9"/>
    </row>
    <row r="8" spans="1:8" ht="12.75">
      <c r="A8">
        <f t="shared" si="0"/>
        <v>8</v>
      </c>
      <c r="B8" s="1" t="s">
        <v>75</v>
      </c>
      <c r="C8" t="s">
        <v>51</v>
      </c>
      <c r="D8" s="20">
        <v>1</v>
      </c>
      <c r="E8" s="46">
        <v>25600</v>
      </c>
      <c r="F8" s="46">
        <f>D8*E8</f>
        <v>25600</v>
      </c>
      <c r="G8" s="9"/>
      <c r="H8" s="9"/>
    </row>
    <row r="9" spans="2:8" ht="15.75">
      <c r="B9" s="3" t="s">
        <v>92</v>
      </c>
      <c r="C9" s="4"/>
      <c r="D9" s="5"/>
      <c r="E9" s="48"/>
      <c r="F9" s="51"/>
      <c r="G9" s="9"/>
      <c r="H9" s="9"/>
    </row>
    <row r="10" spans="2:8" ht="12.75">
      <c r="B10" s="6" t="s">
        <v>4</v>
      </c>
      <c r="C10" s="6" t="s">
        <v>0</v>
      </c>
      <c r="D10" s="7" t="s">
        <v>1</v>
      </c>
      <c r="E10" s="45" t="s">
        <v>2</v>
      </c>
      <c r="F10" s="52" t="s">
        <v>3</v>
      </c>
      <c r="G10" s="9"/>
      <c r="H10" s="9"/>
    </row>
    <row r="11" spans="1:8" ht="12.75">
      <c r="A11">
        <f>A8+1</f>
        <v>9</v>
      </c>
      <c r="B11" s="1" t="s">
        <v>5</v>
      </c>
      <c r="C11" t="s">
        <v>52</v>
      </c>
      <c r="D11">
        <v>10</v>
      </c>
      <c r="E11" s="46">
        <v>1800</v>
      </c>
      <c r="F11" s="46">
        <f>D11*E11</f>
        <v>18000</v>
      </c>
      <c r="G11" s="9"/>
      <c r="H11" s="9"/>
    </row>
    <row r="12" spans="1:8" ht="12.75">
      <c r="A12">
        <f t="shared" si="0"/>
        <v>10</v>
      </c>
      <c r="B12" s="1" t="s">
        <v>40</v>
      </c>
      <c r="C12" t="s">
        <v>78</v>
      </c>
      <c r="D12">
        <v>1</v>
      </c>
      <c r="E12" s="46">
        <v>1200</v>
      </c>
      <c r="F12" s="46">
        <f>D12*E12</f>
        <v>1200</v>
      </c>
      <c r="G12" s="9"/>
      <c r="H12" s="9"/>
    </row>
    <row r="13" spans="1:16" ht="12.75">
      <c r="A13">
        <f t="shared" si="0"/>
        <v>11</v>
      </c>
      <c r="B13" s="1" t="s">
        <v>6</v>
      </c>
      <c r="C13" t="s">
        <v>53</v>
      </c>
      <c r="D13">
        <v>13</v>
      </c>
      <c r="E13" s="46">
        <v>750</v>
      </c>
      <c r="F13" s="46">
        <f>D13*E13</f>
        <v>9750</v>
      </c>
      <c r="G13" s="9"/>
      <c r="H13" s="9"/>
      <c r="I13" s="21"/>
      <c r="J13" s="21"/>
      <c r="K13" s="21"/>
      <c r="L13" s="21"/>
      <c r="M13" s="21"/>
      <c r="N13" s="21"/>
      <c r="O13" s="21"/>
      <c r="P13" s="21"/>
    </row>
    <row r="14" spans="1:11" ht="12.75">
      <c r="A14">
        <f t="shared" si="0"/>
        <v>12</v>
      </c>
      <c r="B14" s="1" t="s">
        <v>42</v>
      </c>
      <c r="C14" t="s">
        <v>53</v>
      </c>
      <c r="D14">
        <v>13</v>
      </c>
      <c r="E14" s="46">
        <v>1800</v>
      </c>
      <c r="F14" s="46">
        <f>D14*E14</f>
        <v>23400</v>
      </c>
      <c r="G14" s="9"/>
      <c r="H14" s="9"/>
      <c r="K14" s="39" t="s">
        <v>77</v>
      </c>
    </row>
    <row r="15" spans="1:8" ht="12.75">
      <c r="A15">
        <f t="shared" si="0"/>
        <v>13</v>
      </c>
      <c r="B15" s="6" t="s">
        <v>79</v>
      </c>
      <c r="C15" s="6" t="s">
        <v>0</v>
      </c>
      <c r="D15" s="7" t="s">
        <v>1</v>
      </c>
      <c r="E15" s="45" t="s">
        <v>2</v>
      </c>
      <c r="F15" s="52" t="s">
        <v>3</v>
      </c>
      <c r="G15" s="9"/>
      <c r="H15" s="9"/>
    </row>
    <row r="16" spans="1:8" ht="12.75">
      <c r="A16">
        <f t="shared" si="0"/>
        <v>14</v>
      </c>
      <c r="B16" s="43" t="s">
        <v>81</v>
      </c>
      <c r="C16" s="39" t="s">
        <v>98</v>
      </c>
      <c r="D16">
        <v>360</v>
      </c>
      <c r="E16" s="46">
        <v>25</v>
      </c>
      <c r="F16" s="46">
        <f>D16*E16</f>
        <v>9000</v>
      </c>
      <c r="G16" s="9"/>
      <c r="H16" s="9"/>
    </row>
    <row r="17" spans="1:8" ht="12.75">
      <c r="A17">
        <f t="shared" si="0"/>
        <v>15</v>
      </c>
      <c r="B17" s="43" t="s">
        <v>82</v>
      </c>
      <c r="C17" s="39" t="s">
        <v>98</v>
      </c>
      <c r="D17">
        <v>225</v>
      </c>
      <c r="E17" s="46">
        <v>20</v>
      </c>
      <c r="F17" s="46">
        <f>D17*E17</f>
        <v>4500</v>
      </c>
      <c r="G17" s="9"/>
      <c r="H17" s="9"/>
    </row>
    <row r="18" spans="1:8" ht="12.75">
      <c r="A18">
        <f t="shared" si="0"/>
        <v>16</v>
      </c>
      <c r="B18" s="1" t="s">
        <v>62</v>
      </c>
      <c r="C18" s="39" t="s">
        <v>98</v>
      </c>
      <c r="D18">
        <v>180</v>
      </c>
      <c r="E18" s="46">
        <v>15</v>
      </c>
      <c r="F18" s="46">
        <f>D18*E18</f>
        <v>2700</v>
      </c>
      <c r="G18" s="9"/>
      <c r="H18" s="9"/>
    </row>
    <row r="19" spans="1:8" ht="12.75">
      <c r="A19">
        <f t="shared" si="0"/>
        <v>17</v>
      </c>
      <c r="B19" s="43" t="s">
        <v>84</v>
      </c>
      <c r="C19" s="39" t="s">
        <v>97</v>
      </c>
      <c r="D19">
        <v>3</v>
      </c>
      <c r="E19" s="46">
        <v>1200</v>
      </c>
      <c r="F19" s="46">
        <f>D19*E19</f>
        <v>3600</v>
      </c>
      <c r="G19" s="9"/>
      <c r="H19" s="9"/>
    </row>
    <row r="20" spans="1:8" ht="12.75">
      <c r="A20">
        <f t="shared" si="0"/>
        <v>18</v>
      </c>
      <c r="B20" s="6" t="s">
        <v>85</v>
      </c>
      <c r="C20" s="6" t="s">
        <v>0</v>
      </c>
      <c r="D20" s="7" t="s">
        <v>1</v>
      </c>
      <c r="E20" s="45" t="s">
        <v>2</v>
      </c>
      <c r="F20" s="52" t="s">
        <v>3</v>
      </c>
      <c r="G20" s="9"/>
      <c r="H20" s="9"/>
    </row>
    <row r="21" spans="1:8" ht="12.75">
      <c r="A21">
        <f t="shared" si="0"/>
        <v>19</v>
      </c>
      <c r="B21" s="43" t="s">
        <v>85</v>
      </c>
      <c r="C21" s="39" t="s">
        <v>86</v>
      </c>
      <c r="D21">
        <v>5</v>
      </c>
      <c r="E21" s="46">
        <v>750</v>
      </c>
      <c r="F21" s="46">
        <f>D21*E21</f>
        <v>3750</v>
      </c>
      <c r="G21" s="9"/>
      <c r="H21" s="9"/>
    </row>
    <row r="22" spans="1:8" ht="12.75">
      <c r="A22">
        <f t="shared" si="0"/>
        <v>20</v>
      </c>
      <c r="B22" s="40" t="s">
        <v>59</v>
      </c>
      <c r="C22" s="41"/>
      <c r="D22" s="41"/>
      <c r="E22" s="47"/>
      <c r="F22" s="47">
        <f>SUM(F7:F21)</f>
        <v>132500</v>
      </c>
      <c r="G22" s="26" t="s">
        <v>43</v>
      </c>
      <c r="H22" s="9"/>
    </row>
    <row r="23" spans="1:8" ht="15.75">
      <c r="A23">
        <f t="shared" si="0"/>
        <v>21</v>
      </c>
      <c r="B23" s="3" t="s">
        <v>88</v>
      </c>
      <c r="C23" s="4"/>
      <c r="D23" s="5"/>
      <c r="E23" s="48"/>
      <c r="F23" s="53"/>
      <c r="G23" s="26"/>
      <c r="H23" s="9"/>
    </row>
    <row r="24" spans="1:16" s="21" customFormat="1" ht="12.75">
      <c r="A24">
        <f t="shared" si="0"/>
        <v>22</v>
      </c>
      <c r="B24" s="1" t="s">
        <v>5</v>
      </c>
      <c r="C24" t="s">
        <v>54</v>
      </c>
      <c r="D24">
        <v>3</v>
      </c>
      <c r="E24" s="46">
        <v>1800</v>
      </c>
      <c r="F24" s="54">
        <f>D24*E24</f>
        <v>5400</v>
      </c>
      <c r="G24" s="27"/>
      <c r="H24" s="25"/>
      <c r="I24"/>
      <c r="J24"/>
      <c r="K24"/>
      <c r="L24"/>
      <c r="M24"/>
      <c r="N24"/>
      <c r="O24"/>
      <c r="P24"/>
    </row>
    <row r="25" spans="1:16" s="21" customFormat="1" ht="12.75">
      <c r="A25"/>
      <c r="B25" s="39" t="s">
        <v>83</v>
      </c>
      <c r="C25" t="s">
        <v>54</v>
      </c>
      <c r="D25">
        <v>3</v>
      </c>
      <c r="E25" s="46">
        <v>1200</v>
      </c>
      <c r="F25" s="54">
        <f>D25*E25</f>
        <v>3600</v>
      </c>
      <c r="G25" s="27"/>
      <c r="H25" s="25"/>
      <c r="I25"/>
      <c r="J25"/>
      <c r="K25"/>
      <c r="L25"/>
      <c r="M25"/>
      <c r="N25"/>
      <c r="O25"/>
      <c r="P25"/>
    </row>
    <row r="26" spans="1:8" ht="12.75">
      <c r="A26">
        <f>A24+1</f>
        <v>23</v>
      </c>
      <c r="B26" s="1" t="s">
        <v>42</v>
      </c>
      <c r="C26" t="s">
        <v>54</v>
      </c>
      <c r="D26">
        <v>3</v>
      </c>
      <c r="E26" s="46">
        <v>750</v>
      </c>
      <c r="F26" s="54">
        <f>D26*E26</f>
        <v>2250</v>
      </c>
      <c r="G26" s="27"/>
      <c r="H26" s="25"/>
    </row>
    <row r="27" spans="1:8" ht="12.75">
      <c r="A27">
        <f t="shared" si="0"/>
        <v>24</v>
      </c>
      <c r="B27" s="40" t="s">
        <v>60</v>
      </c>
      <c r="C27" s="41"/>
      <c r="D27" s="41"/>
      <c r="E27" s="49"/>
      <c r="F27" s="47">
        <f>SUM(F24:F26)</f>
        <v>11250</v>
      </c>
      <c r="G27" s="26" t="s">
        <v>44</v>
      </c>
      <c r="H27" s="25"/>
    </row>
    <row r="28" spans="1:8" ht="12.75">
      <c r="A28">
        <f t="shared" si="0"/>
        <v>25</v>
      </c>
      <c r="B28" s="40" t="s">
        <v>61</v>
      </c>
      <c r="C28" s="41"/>
      <c r="D28" s="41"/>
      <c r="E28" s="47"/>
      <c r="F28" s="47">
        <f>F22+F27</f>
        <v>143750</v>
      </c>
      <c r="G28" s="27" t="s">
        <v>64</v>
      </c>
      <c r="H28" s="25"/>
    </row>
    <row r="29" spans="1:7" ht="15.75">
      <c r="A29">
        <f t="shared" si="0"/>
        <v>26</v>
      </c>
      <c r="B29" s="3" t="s">
        <v>89</v>
      </c>
      <c r="C29" s="4"/>
      <c r="D29" s="5"/>
      <c r="E29" s="48"/>
      <c r="F29" s="53"/>
      <c r="G29" s="8"/>
    </row>
    <row r="30" spans="1:7" ht="12.75">
      <c r="A30">
        <f t="shared" si="0"/>
        <v>27</v>
      </c>
      <c r="B30" s="6" t="s">
        <v>9</v>
      </c>
      <c r="C30" s="6" t="s">
        <v>0</v>
      </c>
      <c r="D30" s="7" t="s">
        <v>1</v>
      </c>
      <c r="E30" s="45" t="s">
        <v>2</v>
      </c>
      <c r="F30" s="52" t="s">
        <v>8</v>
      </c>
      <c r="G30" s="8"/>
    </row>
    <row r="31" spans="1:7" ht="12.75">
      <c r="A31">
        <f t="shared" si="0"/>
        <v>28</v>
      </c>
      <c r="B31" s="1" t="s">
        <v>10</v>
      </c>
      <c r="C31" t="s">
        <v>55</v>
      </c>
      <c r="D31">
        <v>5</v>
      </c>
      <c r="E31" s="46">
        <v>40</v>
      </c>
      <c r="F31" s="46">
        <f>D31*E31</f>
        <v>200</v>
      </c>
      <c r="G31" s="28"/>
    </row>
    <row r="32" spans="1:7" ht="12.75">
      <c r="A32">
        <f t="shared" si="0"/>
        <v>29</v>
      </c>
      <c r="B32" s="43" t="s">
        <v>93</v>
      </c>
      <c r="C32" s="39" t="s">
        <v>94</v>
      </c>
      <c r="D32">
        <v>30</v>
      </c>
      <c r="E32" s="46">
        <v>19</v>
      </c>
      <c r="F32" s="46">
        <f>D32*E32/25</f>
        <v>22.8</v>
      </c>
      <c r="G32" s="28"/>
    </row>
    <row r="33" spans="1:7" ht="12.75">
      <c r="A33">
        <f t="shared" si="0"/>
        <v>30</v>
      </c>
      <c r="B33" s="6" t="s">
        <v>7</v>
      </c>
      <c r="C33" s="6" t="s">
        <v>0</v>
      </c>
      <c r="D33" s="7" t="s">
        <v>1</v>
      </c>
      <c r="E33" s="45" t="s">
        <v>2</v>
      </c>
      <c r="F33" s="52" t="s">
        <v>8</v>
      </c>
      <c r="G33" s="28"/>
    </row>
    <row r="34" spans="1:7" ht="12.75">
      <c r="A34">
        <f t="shared" si="0"/>
        <v>31</v>
      </c>
      <c r="B34" s="1" t="s">
        <v>45</v>
      </c>
      <c r="C34" t="s">
        <v>54</v>
      </c>
      <c r="D34">
        <v>10</v>
      </c>
      <c r="E34" s="46">
        <v>8.8</v>
      </c>
      <c r="F34" s="46">
        <f>D34*E34</f>
        <v>88</v>
      </c>
      <c r="G34" s="28"/>
    </row>
    <row r="35" spans="1:7" ht="12.75">
      <c r="A35">
        <f t="shared" si="0"/>
        <v>32</v>
      </c>
      <c r="B35" s="43" t="s">
        <v>95</v>
      </c>
      <c r="C35" t="s">
        <v>56</v>
      </c>
      <c r="D35">
        <v>1</v>
      </c>
      <c r="E35" s="46">
        <v>12</v>
      </c>
      <c r="F35" s="46">
        <f>D35*E35</f>
        <v>12</v>
      </c>
      <c r="G35" s="28"/>
    </row>
    <row r="36" spans="1:7" ht="12">
      <c r="A36">
        <f t="shared" si="0"/>
        <v>33</v>
      </c>
      <c r="B36" s="43" t="s">
        <v>96</v>
      </c>
      <c r="C36" s="39" t="s">
        <v>80</v>
      </c>
      <c r="D36">
        <v>3</v>
      </c>
      <c r="E36" s="46">
        <v>16.6</v>
      </c>
      <c r="F36" s="46">
        <f>D36*E36</f>
        <v>49.800000000000004</v>
      </c>
      <c r="G36" s="28"/>
    </row>
    <row r="37" spans="1:7" ht="12">
      <c r="A37">
        <f t="shared" si="0"/>
        <v>34</v>
      </c>
      <c r="B37" t="s">
        <v>50</v>
      </c>
      <c r="C37" t="s">
        <v>57</v>
      </c>
      <c r="D37">
        <v>2</v>
      </c>
      <c r="E37" s="46">
        <v>15.2</v>
      </c>
      <c r="F37" s="46">
        <f>D37*E37</f>
        <v>30.4</v>
      </c>
      <c r="G37" s="28"/>
    </row>
    <row r="38" spans="1:7" ht="12">
      <c r="A38">
        <f t="shared" si="0"/>
        <v>35</v>
      </c>
      <c r="B38" s="40" t="s">
        <v>63</v>
      </c>
      <c r="C38" s="41"/>
      <c r="D38" s="41"/>
      <c r="E38" s="47"/>
      <c r="F38" s="47">
        <f>SUM(F31:F37)</f>
        <v>403</v>
      </c>
      <c r="G38" s="8" t="s">
        <v>67</v>
      </c>
    </row>
    <row r="39" spans="1:7" ht="12">
      <c r="A39">
        <f t="shared" si="0"/>
        <v>36</v>
      </c>
      <c r="B39" s="22" t="s">
        <v>90</v>
      </c>
      <c r="C39" s="4"/>
      <c r="D39" s="5"/>
      <c r="E39" s="48"/>
      <c r="F39" s="53" t="s">
        <v>41</v>
      </c>
      <c r="G39" s="8"/>
    </row>
    <row r="40" spans="1:7" ht="12">
      <c r="A40">
        <f t="shared" si="0"/>
        <v>37</v>
      </c>
      <c r="B40" s="41" t="s">
        <v>37</v>
      </c>
      <c r="C40" s="41" t="s">
        <v>58</v>
      </c>
      <c r="D40" s="41">
        <v>3</v>
      </c>
      <c r="E40" s="47">
        <v>380</v>
      </c>
      <c r="F40" s="47">
        <f>D40*E40</f>
        <v>1140</v>
      </c>
      <c r="G40" s="8" t="s">
        <v>68</v>
      </c>
    </row>
  </sheetData>
  <sheetProtection/>
  <printOptions/>
  <pageMargins left="0.75" right="0.75" top="1" bottom="1" header="0.4921259845" footer="0.492125984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S36"/>
  <sheetViews>
    <sheetView workbookViewId="0" topLeftCell="B1">
      <selection activeCell="G25" sqref="G25"/>
    </sheetView>
  </sheetViews>
  <sheetFormatPr defaultColWidth="11.57421875" defaultRowHeight="12.75"/>
  <cols>
    <col min="1" max="3" width="11.421875" style="0" customWidth="1"/>
    <col min="4" max="4" width="27.7109375" style="0" bestFit="1" customWidth="1"/>
    <col min="5" max="5" width="7.140625" style="0" bestFit="1" customWidth="1"/>
    <col min="6" max="6" width="10.28125" style="0" bestFit="1" customWidth="1"/>
    <col min="7" max="8" width="9.7109375" style="0" bestFit="1" customWidth="1"/>
    <col min="9" max="9" width="19.421875" style="0" customWidth="1"/>
    <col min="10" max="10" width="14.140625" style="0" bestFit="1" customWidth="1"/>
    <col min="11" max="11" width="9.140625" style="0" bestFit="1" customWidth="1"/>
    <col min="12" max="12" width="10.00390625" style="0" bestFit="1" customWidth="1"/>
    <col min="13" max="14" width="10.00390625" style="0" customWidth="1"/>
    <col min="15" max="15" width="9.140625" style="0" bestFit="1" customWidth="1"/>
    <col min="16" max="16" width="14.00390625" style="0" bestFit="1" customWidth="1"/>
    <col min="17" max="16384" width="11.421875" style="0" customWidth="1"/>
  </cols>
  <sheetData>
    <row r="4" spans="5:15" ht="12">
      <c r="E4" s="30"/>
      <c r="F4" s="30"/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99</v>
      </c>
      <c r="N4" s="18" t="s">
        <v>100</v>
      </c>
      <c r="O4" s="8" t="s">
        <v>39</v>
      </c>
    </row>
    <row r="5" spans="4:14" ht="12">
      <c r="D5" t="s">
        <v>17</v>
      </c>
      <c r="E5" s="30"/>
      <c r="F5" s="30"/>
      <c r="G5">
        <v>180</v>
      </c>
      <c r="H5">
        <v>180</v>
      </c>
      <c r="I5">
        <v>180</v>
      </c>
      <c r="J5">
        <v>180</v>
      </c>
      <c r="K5">
        <v>180</v>
      </c>
      <c r="L5">
        <v>180</v>
      </c>
      <c r="M5">
        <v>180</v>
      </c>
      <c r="N5">
        <v>180</v>
      </c>
    </row>
    <row r="6" spans="4:14" ht="12">
      <c r="D6" t="s">
        <v>18</v>
      </c>
      <c r="E6" s="30"/>
      <c r="F6" s="30"/>
      <c r="G6">
        <v>180</v>
      </c>
      <c r="H6">
        <f>G5+H5</f>
        <v>360</v>
      </c>
      <c r="I6">
        <f>H6+I5</f>
        <v>540</v>
      </c>
      <c r="J6">
        <f>I6+J5</f>
        <v>720</v>
      </c>
      <c r="K6">
        <f>J6+K5</f>
        <v>900</v>
      </c>
      <c r="L6">
        <f>K6+L5</f>
        <v>1080</v>
      </c>
      <c r="M6">
        <f>L6+M5</f>
        <v>1260</v>
      </c>
      <c r="N6">
        <f>M6+N5</f>
        <v>1440</v>
      </c>
    </row>
    <row r="7" spans="4:14" ht="12">
      <c r="D7" s="37"/>
      <c r="E7" s="38"/>
      <c r="F7" s="38">
        <f>'List of ingredients'!F4</f>
        <v>41100</v>
      </c>
      <c r="G7" s="38">
        <v>41100</v>
      </c>
      <c r="H7" s="38">
        <v>41100</v>
      </c>
      <c r="I7" s="38">
        <v>41100</v>
      </c>
      <c r="J7" s="38">
        <v>41100</v>
      </c>
      <c r="K7" s="38">
        <v>41100</v>
      </c>
      <c r="L7" s="38">
        <v>41100</v>
      </c>
      <c r="M7" s="38">
        <v>41100</v>
      </c>
      <c r="N7" s="38">
        <v>41100</v>
      </c>
    </row>
    <row r="8" spans="4:19" ht="12">
      <c r="D8" s="55" t="s">
        <v>101</v>
      </c>
      <c r="E8" s="34">
        <f>'List of ingredients'!F22</f>
        <v>132500</v>
      </c>
      <c r="F8" s="34">
        <f>E8/8</f>
        <v>16562.5</v>
      </c>
      <c r="G8" s="34">
        <f>E8/8</f>
        <v>16562.5</v>
      </c>
      <c r="H8" s="34">
        <f>E8/8</f>
        <v>16562.5</v>
      </c>
      <c r="I8" s="34">
        <v>16563</v>
      </c>
      <c r="J8" s="34">
        <v>16563</v>
      </c>
      <c r="K8" s="34">
        <v>16563</v>
      </c>
      <c r="L8" s="34">
        <v>16563</v>
      </c>
      <c r="M8" s="34">
        <v>16563</v>
      </c>
      <c r="N8" s="34">
        <v>16563</v>
      </c>
      <c r="O8" s="9"/>
      <c r="S8" s="9"/>
    </row>
    <row r="9" spans="4:14" ht="12">
      <c r="D9" s="55" t="s">
        <v>102</v>
      </c>
      <c r="E9" s="34">
        <f>'List of ingredients'!F27</f>
        <v>11250</v>
      </c>
      <c r="F9" s="34">
        <f>E9/4</f>
        <v>2812.5</v>
      </c>
      <c r="G9" s="34"/>
      <c r="H9" s="34"/>
      <c r="I9" s="34"/>
      <c r="J9" s="34"/>
      <c r="K9" s="34">
        <v>2813</v>
      </c>
      <c r="L9" s="34">
        <v>2813</v>
      </c>
      <c r="M9" s="34">
        <v>2813</v>
      </c>
      <c r="N9" s="34">
        <v>2813</v>
      </c>
    </row>
    <row r="10" spans="4:15" ht="12">
      <c r="D10" s="33" t="s">
        <v>46</v>
      </c>
      <c r="E10" s="36"/>
      <c r="F10" s="36"/>
      <c r="G10" s="35">
        <f>SUM(G7:G9)</f>
        <v>57662.5</v>
      </c>
      <c r="H10" s="35">
        <f>SUM(H7:H9)</f>
        <v>57662.5</v>
      </c>
      <c r="I10" s="35">
        <f>SUM(I7:I9)</f>
        <v>57663</v>
      </c>
      <c r="J10" s="35">
        <f>SUM(J7:J9)</f>
        <v>57663</v>
      </c>
      <c r="K10" s="35">
        <f>SUM(K7:K9)</f>
        <v>60476</v>
      </c>
      <c r="L10" s="35">
        <f>SUM(L7:L9)</f>
        <v>60476</v>
      </c>
      <c r="M10" s="35">
        <f>SUM(M7:M9)</f>
        <v>60476</v>
      </c>
      <c r="N10" s="35">
        <f>SUM(N7:N9)</f>
        <v>60476</v>
      </c>
      <c r="O10" s="9"/>
    </row>
    <row r="11" spans="4:14" s="9" customFormat="1" ht="12">
      <c r="D11" s="56" t="s">
        <v>103</v>
      </c>
      <c r="E11" s="31">
        <f>'List of ingredients'!F22</f>
        <v>132500</v>
      </c>
      <c r="F11" s="31">
        <v>21506</v>
      </c>
      <c r="G11" s="31">
        <v>21506</v>
      </c>
      <c r="H11" s="31">
        <v>21506</v>
      </c>
      <c r="I11" s="31">
        <v>21506</v>
      </c>
      <c r="J11" s="31">
        <v>21506</v>
      </c>
      <c r="K11" s="31">
        <v>21506</v>
      </c>
      <c r="L11" s="31">
        <v>21506</v>
      </c>
      <c r="M11" s="31">
        <v>21506</v>
      </c>
      <c r="N11" s="31">
        <v>21506</v>
      </c>
    </row>
    <row r="12" spans="4:14" s="9" customFormat="1" ht="12">
      <c r="D12" s="39" t="s">
        <v>104</v>
      </c>
      <c r="E12" s="31">
        <f>'List of ingredients'!F27</f>
        <v>11250</v>
      </c>
      <c r="F12" s="9">
        <v>3262</v>
      </c>
      <c r="G12"/>
      <c r="H12"/>
      <c r="J12" s="31"/>
      <c r="K12" s="9">
        <v>3262</v>
      </c>
      <c r="L12" s="9">
        <v>3262</v>
      </c>
      <c r="M12" s="9">
        <v>3262</v>
      </c>
      <c r="N12" s="9">
        <v>3262</v>
      </c>
    </row>
    <row r="13" spans="4:15" s="9" customFormat="1" ht="12">
      <c r="D13" t="s">
        <v>48</v>
      </c>
      <c r="E13" s="30"/>
      <c r="F13" s="30"/>
      <c r="G13" s="9">
        <f>G7+G11+G12</f>
        <v>62606</v>
      </c>
      <c r="H13" s="9">
        <f>+H7+H11+H12</f>
        <v>62606</v>
      </c>
      <c r="I13" s="9">
        <f>I7+I11+I12</f>
        <v>62606</v>
      </c>
      <c r="J13" s="9">
        <f>J7+J11+J12</f>
        <v>62606</v>
      </c>
      <c r="K13" s="9">
        <f>K7+K11+K12</f>
        <v>65868</v>
      </c>
      <c r="L13" s="9">
        <f>L7+L11+L12</f>
        <v>65868</v>
      </c>
      <c r="M13" s="9">
        <f>M7+M11+M12</f>
        <v>65868</v>
      </c>
      <c r="N13" s="9">
        <f>N7+N11+N12</f>
        <v>65868</v>
      </c>
      <c r="O13" s="9">
        <f>SUM(G13:N13)</f>
        <v>513896</v>
      </c>
    </row>
    <row r="14" spans="4:15" s="9" customFormat="1" ht="12">
      <c r="D14" t="s">
        <v>49</v>
      </c>
      <c r="E14" s="31"/>
      <c r="F14" s="30"/>
      <c r="G14" s="23">
        <f>O13</f>
        <v>513896</v>
      </c>
      <c r="H14" s="23">
        <f>O13</f>
        <v>513896</v>
      </c>
      <c r="I14" s="23">
        <f>O13</f>
        <v>513896</v>
      </c>
      <c r="J14" s="23">
        <f>O13</f>
        <v>513896</v>
      </c>
      <c r="K14" s="23">
        <f>O13</f>
        <v>513896</v>
      </c>
      <c r="L14" s="23">
        <f>O13</f>
        <v>513896</v>
      </c>
      <c r="M14" s="23">
        <f>O13</f>
        <v>513896</v>
      </c>
      <c r="N14" s="23">
        <f>O13</f>
        <v>513896</v>
      </c>
      <c r="O14"/>
    </row>
    <row r="15" spans="4:14" ht="12">
      <c r="D15" t="s">
        <v>33</v>
      </c>
      <c r="E15" s="32"/>
      <c r="F15" s="32">
        <f>'List of ingredients'!F38</f>
        <v>403</v>
      </c>
      <c r="G15" s="32">
        <f>'List of ingredients'!F38</f>
        <v>403</v>
      </c>
      <c r="H15" s="32">
        <f>'List of ingredients'!F38</f>
        <v>403</v>
      </c>
      <c r="I15" s="32">
        <f>'List of ingredients'!F38</f>
        <v>403</v>
      </c>
      <c r="J15" s="32">
        <f>'List of ingredients'!F38</f>
        <v>403</v>
      </c>
      <c r="K15" s="32">
        <f>'List of ingredients'!F38</f>
        <v>403</v>
      </c>
      <c r="L15" s="32">
        <f>'List of ingredients'!F38</f>
        <v>403</v>
      </c>
      <c r="M15" s="32">
        <f>'List of ingredients'!F38</f>
        <v>403</v>
      </c>
      <c r="N15" s="32">
        <f>'List of ingredients'!F38</f>
        <v>403</v>
      </c>
    </row>
    <row r="16" spans="4:14" ht="12">
      <c r="D16" t="s">
        <v>34</v>
      </c>
      <c r="E16" s="30"/>
      <c r="F16" s="30"/>
      <c r="G16" s="9">
        <f>G14+G15*G6</f>
        <v>586436</v>
      </c>
      <c r="H16" s="9">
        <f>H14+H15*H6</f>
        <v>658976</v>
      </c>
      <c r="I16" s="9">
        <f>I14+I15*I6</f>
        <v>731516</v>
      </c>
      <c r="J16" s="9">
        <f>J14+J15*J6</f>
        <v>804056</v>
      </c>
      <c r="K16" s="9">
        <f>K14+K15*K6</f>
        <v>876596</v>
      </c>
      <c r="L16" s="9">
        <f>+L14+L15*L6</f>
        <v>949136</v>
      </c>
      <c r="M16" s="9">
        <f>M14+M15*M6</f>
        <v>1021676</v>
      </c>
      <c r="N16" s="9">
        <f>N14+N15*N6</f>
        <v>1094216</v>
      </c>
    </row>
    <row r="17" spans="4:14" ht="12">
      <c r="D17" t="s">
        <v>35</v>
      </c>
      <c r="E17" s="30"/>
      <c r="F17" s="30"/>
      <c r="G17" s="9">
        <f>G14/G6+G15</f>
        <v>3257.9777777777776</v>
      </c>
      <c r="H17" s="9">
        <f>H14/H6+H15</f>
        <v>1830.4888888888888</v>
      </c>
      <c r="I17" s="9">
        <f>I14/I6+I5</f>
        <v>1131.6592592592592</v>
      </c>
      <c r="J17" s="9">
        <f>J14/J6+J15</f>
        <v>1116.7444444444445</v>
      </c>
      <c r="K17" s="9">
        <f>K14/K6+K15</f>
        <v>973.9955555555556</v>
      </c>
      <c r="L17" s="9">
        <f>L14/L6+L15</f>
        <v>878.8296296296296</v>
      </c>
      <c r="M17" s="9">
        <f>M14/M6+M15</f>
        <v>810.8539682539683</v>
      </c>
      <c r="N17" s="9">
        <f>N14/N6+N15</f>
        <v>759.8722222222223</v>
      </c>
    </row>
    <row r="18" spans="4:14" ht="12">
      <c r="D18" t="s">
        <v>38</v>
      </c>
      <c r="E18" s="30"/>
      <c r="F18" s="30">
        <f>'List of ingredients'!F40</f>
        <v>1140</v>
      </c>
      <c r="G18" s="24">
        <v>1140</v>
      </c>
      <c r="H18" s="24">
        <v>1140</v>
      </c>
      <c r="I18" s="24">
        <v>1140</v>
      </c>
      <c r="J18" s="24">
        <v>1140</v>
      </c>
      <c r="K18" s="24">
        <v>1140</v>
      </c>
      <c r="L18" s="24">
        <v>1140</v>
      </c>
      <c r="M18" s="24">
        <v>1140</v>
      </c>
      <c r="N18" s="24">
        <v>1140</v>
      </c>
    </row>
    <row r="19" spans="4:14" ht="12">
      <c r="D19" t="s">
        <v>36</v>
      </c>
      <c r="E19" s="30"/>
      <c r="F19" s="30"/>
      <c r="G19">
        <f>G18*G6</f>
        <v>205200</v>
      </c>
      <c r="H19">
        <f>H18*H6</f>
        <v>410400</v>
      </c>
      <c r="I19">
        <f>I18*I6</f>
        <v>615600</v>
      </c>
      <c r="J19">
        <f>J18*J6</f>
        <v>820800</v>
      </c>
      <c r="K19">
        <f>K18*K6</f>
        <v>1026000</v>
      </c>
      <c r="L19">
        <f>L18*L6</f>
        <v>1231200</v>
      </c>
      <c r="M19">
        <f>M18*M6</f>
        <v>1436400</v>
      </c>
      <c r="N19">
        <f>N18*N6</f>
        <v>1641600</v>
      </c>
    </row>
    <row r="20" spans="4:14" ht="12">
      <c r="D20" t="s">
        <v>47</v>
      </c>
      <c r="E20" s="30"/>
      <c r="F20" s="30"/>
      <c r="G20" s="9">
        <f>G19-G16</f>
        <v>-381236</v>
      </c>
      <c r="H20" s="9">
        <f>H19-H16</f>
        <v>-248576</v>
      </c>
      <c r="I20" s="9">
        <f>I19-I16</f>
        <v>-115916</v>
      </c>
      <c r="J20" s="9">
        <f>J19-J16</f>
        <v>16744</v>
      </c>
      <c r="K20" s="9">
        <f>K19-K16</f>
        <v>149404</v>
      </c>
      <c r="L20" s="9">
        <f>L19-L16</f>
        <v>282064</v>
      </c>
      <c r="M20" s="9">
        <f>M19-M16</f>
        <v>414724</v>
      </c>
      <c r="N20" s="9">
        <f>N19-N16</f>
        <v>547384</v>
      </c>
    </row>
    <row r="21" spans="4:7" ht="12">
      <c r="D21" t="s">
        <v>66</v>
      </c>
      <c r="E21" s="30"/>
      <c r="F21" s="30"/>
      <c r="G21" s="9">
        <f>G14/(G18-G15)</f>
        <v>697.280868385346</v>
      </c>
    </row>
    <row r="23" spans="8:16" ht="12">
      <c r="H23" s="9"/>
      <c r="P23" s="29"/>
    </row>
    <row r="26" ht="12">
      <c r="P26" s="9"/>
    </row>
    <row r="27" spans="16:17" ht="12">
      <c r="P27" s="29"/>
      <c r="Q27" s="29"/>
    </row>
    <row r="29" spans="7:10" ht="12">
      <c r="G29" s="10"/>
      <c r="H29" s="10"/>
      <c r="I29" s="11" t="s">
        <v>19</v>
      </c>
      <c r="J29" s="10"/>
    </row>
    <row r="30" spans="7:10" ht="12">
      <c r="G30" s="12" t="s">
        <v>20</v>
      </c>
      <c r="H30" s="12" t="s">
        <v>21</v>
      </c>
      <c r="I30" s="12" t="s">
        <v>22</v>
      </c>
      <c r="J30" s="19">
        <v>0.062</v>
      </c>
    </row>
    <row r="31" spans="7:10" ht="12">
      <c r="G31" s="12" t="s">
        <v>20</v>
      </c>
      <c r="H31" s="12" t="s">
        <v>23</v>
      </c>
      <c r="I31" s="12" t="s">
        <v>24</v>
      </c>
      <c r="J31" s="12">
        <v>4</v>
      </c>
    </row>
    <row r="32" spans="7:10" ht="12">
      <c r="G32" s="12" t="s">
        <v>20</v>
      </c>
      <c r="H32" s="12" t="s">
        <v>25</v>
      </c>
      <c r="I32" s="12" t="s">
        <v>26</v>
      </c>
      <c r="J32" s="13">
        <v>11250</v>
      </c>
    </row>
    <row r="33" spans="7:10" ht="12">
      <c r="G33" s="12"/>
      <c r="H33" s="10" t="s">
        <v>76</v>
      </c>
      <c r="I33" s="12"/>
      <c r="J33" s="57">
        <f>(1+J30)</f>
        <v>1.062</v>
      </c>
    </row>
    <row r="34" spans="7:10" ht="12">
      <c r="G34" s="10"/>
      <c r="H34" s="10" t="s">
        <v>65</v>
      </c>
      <c r="I34" s="10" t="s">
        <v>27</v>
      </c>
      <c r="J34" s="14">
        <f>POWER(J33,J31)</f>
        <v>1.2720320883360001</v>
      </c>
    </row>
    <row r="35" spans="7:10" ht="12">
      <c r="G35" s="10"/>
      <c r="H35" s="10" t="s">
        <v>28</v>
      </c>
      <c r="I35" s="10" t="s">
        <v>29</v>
      </c>
      <c r="J35" s="15">
        <f>J30*J34/(J34-1)</f>
        <v>0.2899142890063056</v>
      </c>
    </row>
    <row r="36" spans="7:10" ht="12">
      <c r="G36" s="16" t="s">
        <v>30</v>
      </c>
      <c r="H36" s="16" t="s">
        <v>31</v>
      </c>
      <c r="I36" s="16" t="s">
        <v>32</v>
      </c>
      <c r="J36" s="17">
        <f>J35*J32</f>
        <v>3261.5357513209383</v>
      </c>
    </row>
  </sheetData>
  <sheetProtection/>
  <printOptions/>
  <pageMargins left="0.75" right="0.75" top="1" bottom="1" header="0.4921259845" footer="0.492125984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9" sqref="I3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workbookViewId="0" topLeftCell="A1">
      <selection activeCell="C23" sqref="C23"/>
    </sheetView>
  </sheetViews>
  <sheetFormatPr defaultColWidth="11.57421875" defaultRowHeight="12.75"/>
  <cols>
    <col min="1" max="2" width="11.421875" style="0" customWidth="1"/>
    <col min="3" max="3" width="22.140625" style="0" bestFit="1" customWidth="1"/>
    <col min="4" max="16384" width="11.421875" style="0" customWidth="1"/>
  </cols>
  <sheetData>
    <row r="3" spans="4:11" ht="12">
      <c r="D3" s="18" t="s">
        <v>11</v>
      </c>
      <c r="E3" s="18" t="s">
        <v>12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99</v>
      </c>
      <c r="K3" s="18" t="s">
        <v>100</v>
      </c>
    </row>
    <row r="4" spans="3:11" ht="12">
      <c r="C4" t="s">
        <v>17</v>
      </c>
      <c r="D4">
        <v>180</v>
      </c>
      <c r="E4">
        <v>180</v>
      </c>
      <c r="F4">
        <v>180</v>
      </c>
      <c r="G4">
        <v>180</v>
      </c>
      <c r="H4">
        <v>180</v>
      </c>
      <c r="I4">
        <v>180</v>
      </c>
      <c r="J4">
        <v>180</v>
      </c>
      <c r="K4">
        <v>180</v>
      </c>
    </row>
    <row r="5" spans="3:11" ht="12">
      <c r="C5" t="s">
        <v>105</v>
      </c>
      <c r="D5">
        <v>180</v>
      </c>
      <c r="E5">
        <f>D4+E4</f>
        <v>360</v>
      </c>
      <c r="F5">
        <f>E5+F4</f>
        <v>540</v>
      </c>
      <c r="G5">
        <f>F5+G4</f>
        <v>720</v>
      </c>
      <c r="H5">
        <f>G5+H4</f>
        <v>900</v>
      </c>
      <c r="I5">
        <f>H5+I4</f>
        <v>1080</v>
      </c>
      <c r="J5">
        <f>I5+J4</f>
        <v>1260</v>
      </c>
      <c r="K5">
        <f>J5+K4</f>
        <v>1440</v>
      </c>
    </row>
    <row r="6" spans="3:11" ht="12">
      <c r="C6" t="s">
        <v>49</v>
      </c>
      <c r="D6" s="23">
        <v>513896</v>
      </c>
      <c r="E6" s="23">
        <v>513896</v>
      </c>
      <c r="F6" s="23">
        <v>513896</v>
      </c>
      <c r="G6" s="23">
        <v>513896</v>
      </c>
      <c r="H6" s="23">
        <v>513896</v>
      </c>
      <c r="I6" s="23">
        <v>513896</v>
      </c>
      <c r="J6" s="23">
        <v>513896</v>
      </c>
      <c r="K6" s="23">
        <v>513896</v>
      </c>
    </row>
    <row r="7" spans="3:11" ht="12">
      <c r="C7" t="s">
        <v>33</v>
      </c>
      <c r="D7" s="23">
        <v>403</v>
      </c>
      <c r="E7" s="23">
        <v>403</v>
      </c>
      <c r="F7" s="23">
        <v>403</v>
      </c>
      <c r="G7" s="23">
        <v>403</v>
      </c>
      <c r="H7" s="23">
        <v>403</v>
      </c>
      <c r="I7" s="58">
        <v>403</v>
      </c>
      <c r="J7" s="58">
        <v>403</v>
      </c>
      <c r="K7" s="58">
        <v>403</v>
      </c>
    </row>
    <row r="8" spans="3:11" ht="12">
      <c r="C8" t="s">
        <v>34</v>
      </c>
      <c r="D8" s="9">
        <f aca="true" t="shared" si="0" ref="D8:I8">D6+D7*D5</f>
        <v>586436</v>
      </c>
      <c r="E8" s="9">
        <f t="shared" si="0"/>
        <v>658976</v>
      </c>
      <c r="F8" s="9">
        <f t="shared" si="0"/>
        <v>731516</v>
      </c>
      <c r="G8" s="9">
        <f t="shared" si="0"/>
        <v>804056</v>
      </c>
      <c r="H8" s="9">
        <f t="shared" si="0"/>
        <v>876596</v>
      </c>
      <c r="I8" s="9">
        <f t="shared" si="0"/>
        <v>949136</v>
      </c>
      <c r="J8" s="9">
        <f>J6+J7*J5</f>
        <v>1021676</v>
      </c>
      <c r="K8" s="9">
        <f>K6+K7*K5</f>
        <v>1094216</v>
      </c>
    </row>
    <row r="9" spans="3:11" ht="12">
      <c r="C9" t="s">
        <v>35</v>
      </c>
      <c r="D9" s="9">
        <f aca="true" t="shared" si="1" ref="D9:I9">D8/D5</f>
        <v>3257.9777777777776</v>
      </c>
      <c r="E9" s="9">
        <f t="shared" si="1"/>
        <v>1830.4888888888888</v>
      </c>
      <c r="F9" s="9">
        <f t="shared" si="1"/>
        <v>1354.6592592592592</v>
      </c>
      <c r="G9" s="9">
        <f t="shared" si="1"/>
        <v>1116.7444444444445</v>
      </c>
      <c r="H9" s="9">
        <f t="shared" si="1"/>
        <v>973.9955555555556</v>
      </c>
      <c r="I9" s="9">
        <f t="shared" si="1"/>
        <v>878.8296296296296</v>
      </c>
      <c r="J9" s="9">
        <f>J8/J5</f>
        <v>810.8539682539682</v>
      </c>
      <c r="K9" s="9">
        <f>K8/K5</f>
        <v>759.8722222222223</v>
      </c>
    </row>
    <row r="10" spans="3:11" ht="12">
      <c r="C10" t="s">
        <v>38</v>
      </c>
      <c r="D10" s="24">
        <v>1140</v>
      </c>
      <c r="E10" s="24">
        <v>1140</v>
      </c>
      <c r="F10" s="24">
        <v>1140</v>
      </c>
      <c r="G10" s="24">
        <v>1140</v>
      </c>
      <c r="H10" s="24">
        <v>1140</v>
      </c>
      <c r="I10" s="24">
        <v>1140</v>
      </c>
      <c r="J10" s="24">
        <v>1140</v>
      </c>
      <c r="K10" s="24">
        <v>1140</v>
      </c>
    </row>
    <row r="11" spans="3:11" ht="12">
      <c r="C11" t="s">
        <v>36</v>
      </c>
      <c r="D11">
        <f aca="true" t="shared" si="2" ref="D11:I11">D10*D5</f>
        <v>205200</v>
      </c>
      <c r="E11">
        <f t="shared" si="2"/>
        <v>410400</v>
      </c>
      <c r="F11">
        <f t="shared" si="2"/>
        <v>615600</v>
      </c>
      <c r="G11">
        <f t="shared" si="2"/>
        <v>820800</v>
      </c>
      <c r="H11">
        <f t="shared" si="2"/>
        <v>1026000</v>
      </c>
      <c r="I11">
        <f t="shared" si="2"/>
        <v>1231200</v>
      </c>
      <c r="J11">
        <f>J10*J5</f>
        <v>1436400</v>
      </c>
      <c r="K11">
        <f>K10*K5</f>
        <v>1641600</v>
      </c>
    </row>
    <row r="12" spans="3:11" ht="12">
      <c r="C12" t="s">
        <v>47</v>
      </c>
      <c r="D12" s="9">
        <f aca="true" t="shared" si="3" ref="D12:O12">D11-D8</f>
        <v>-381236</v>
      </c>
      <c r="E12" s="9">
        <f t="shared" si="3"/>
        <v>-248576</v>
      </c>
      <c r="F12" s="9">
        <f t="shared" si="3"/>
        <v>-115916</v>
      </c>
      <c r="G12" s="9">
        <f t="shared" si="3"/>
        <v>16744</v>
      </c>
      <c r="H12" s="9">
        <f t="shared" si="3"/>
        <v>149404</v>
      </c>
      <c r="I12" s="9">
        <f t="shared" si="3"/>
        <v>282064</v>
      </c>
      <c r="J12" s="9">
        <f>J11-J8</f>
        <v>414724</v>
      </c>
      <c r="K12" s="9">
        <f>K11-K8</f>
        <v>547384</v>
      </c>
    </row>
    <row r="18" spans="4:9" ht="12">
      <c r="D18" s="9"/>
      <c r="E18" s="9"/>
      <c r="F18" s="9"/>
      <c r="G18" s="9"/>
      <c r="H18" s="9"/>
      <c r="I18" s="9"/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huelsmann</dc:creator>
  <cp:keywords/>
  <dc:description/>
  <cp:lastModifiedBy>latoyia  johnson</cp:lastModifiedBy>
  <cp:lastPrinted>2013-03-01T18:40:15Z</cp:lastPrinted>
  <dcterms:created xsi:type="dcterms:W3CDTF">2001-10-04T20:38:53Z</dcterms:created>
  <dcterms:modified xsi:type="dcterms:W3CDTF">2013-03-10T21:38:15Z</dcterms:modified>
  <cp:category/>
  <cp:version/>
  <cp:contentType/>
  <cp:contentStatus/>
</cp:coreProperties>
</file>